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y documents\models\dynamic_CGETAX\data\"/>
    </mc:Choice>
  </mc:AlternateContent>
  <xr:revisionPtr revIDLastSave="0" documentId="13_ncr:1_{53064EA6-D303-4150-8DF0-4500C8709F13}" xr6:coauthVersionLast="47" xr6:coauthVersionMax="47" xr10:uidLastSave="{00000000-0000-0000-0000-000000000000}"/>
  <bookViews>
    <workbookView xWindow="-98" yWindow="-98" windowWidth="28996" windowHeight="15675" xr2:uid="{AA72228A-FF6E-40CF-B1D0-3891C62844E8}"/>
  </bookViews>
  <sheets>
    <sheet name="table" sheetId="2" r:id="rId1"/>
    <sheet name="data and calculations" sheetId="1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24" i="1" l="1"/>
  <c r="B24" i="1"/>
  <c r="D24" i="1"/>
  <c r="F46" i="1"/>
  <c r="F45" i="1"/>
  <c r="F44" i="1"/>
  <c r="F50" i="1"/>
  <c r="F39" i="1"/>
  <c r="F37" i="1"/>
  <c r="F30" i="1"/>
  <c r="F28" i="1"/>
  <c r="F38" i="1"/>
  <c r="F36" i="1"/>
  <c r="F26" i="1"/>
  <c r="F24" i="1"/>
  <c r="F21" i="1"/>
  <c r="F20" i="1"/>
  <c r="F17" i="1"/>
  <c r="F16" i="1"/>
  <c r="F13" i="1"/>
  <c r="F12" i="1"/>
  <c r="D2" i="1"/>
  <c r="D48" i="1"/>
  <c r="B48" i="1"/>
  <c r="A48" i="1"/>
  <c r="A44" i="1"/>
  <c r="A43" i="1"/>
  <c r="D5" i="1"/>
  <c r="B5" i="1"/>
  <c r="A5" i="1"/>
  <c r="A3" i="1"/>
  <c r="D38" i="1"/>
  <c r="B38" i="1"/>
  <c r="A38" i="1"/>
  <c r="B36" i="1"/>
  <c r="B5" i="2" s="1"/>
  <c r="A36" i="1"/>
  <c r="A45" i="1" s="1"/>
  <c r="B35" i="1"/>
  <c r="A35" i="1"/>
  <c r="A32" i="1"/>
  <c r="A9" i="1"/>
  <c r="A26" i="1"/>
  <c r="D26" i="1"/>
  <c r="B26" i="1"/>
  <c r="B17" i="1"/>
  <c r="B16" i="1"/>
  <c r="A15" i="1"/>
  <c r="A17" i="1"/>
  <c r="A16" i="1"/>
  <c r="D13" i="1"/>
  <c r="D12" i="1"/>
  <c r="B13" i="1"/>
  <c r="A13" i="1"/>
  <c r="A21" i="1" s="1"/>
  <c r="B12" i="1"/>
  <c r="A12" i="1"/>
  <c r="A20" i="1" s="1"/>
  <c r="A11" i="1"/>
  <c r="D16" i="1"/>
  <c r="D17" i="1"/>
  <c r="B20" i="1" l="1"/>
  <c r="B45" i="1"/>
  <c r="B37" i="1"/>
  <c r="B39" i="1"/>
  <c r="D39" i="1" s="1"/>
  <c r="D36" i="1" s="1"/>
  <c r="B28" i="1"/>
  <c r="B6" i="1" s="1"/>
  <c r="B7" i="1" s="1"/>
  <c r="B43" i="1" s="1"/>
  <c r="D28" i="1"/>
  <c r="D6" i="1" s="1"/>
  <c r="D7" i="1" s="1"/>
  <c r="D43" i="1" s="1"/>
  <c r="B21" i="1"/>
  <c r="D20" i="1"/>
  <c r="D21" i="1"/>
  <c r="B22" i="1" l="1"/>
  <c r="B30" i="1" s="1"/>
  <c r="B44" i="1" s="1"/>
  <c r="C5" i="2"/>
  <c r="D45" i="1"/>
  <c r="B3" i="2"/>
  <c r="C3" i="2"/>
  <c r="D22" i="1"/>
  <c r="D30" i="1" s="1"/>
  <c r="B46" i="1" l="1"/>
  <c r="B50" i="1" s="1"/>
  <c r="B4" i="2"/>
  <c r="C4" i="2"/>
  <c r="C6" i="2" s="1"/>
  <c r="D44" i="1"/>
  <c r="D46" i="1"/>
  <c r="D50" i="1" s="1"/>
  <c r="B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Murphy</author>
  </authors>
  <commentList>
    <comment ref="B6" authorId="0" shapeId="0" xr:uid="{F5DF6C2B-3C23-4DC5-B204-E84A0353BA83}">
      <text>
        <r>
          <rPr>
            <b/>
            <sz val="9"/>
            <color indexed="81"/>
            <rFont val="Tahoma"/>
            <family val="2"/>
          </rPr>
          <t>Chris Murphy:</t>
        </r>
        <r>
          <rPr>
            <sz val="9"/>
            <color indexed="81"/>
            <rFont val="Tahoma"/>
            <family val="2"/>
          </rPr>
          <t xml:space="preserve">
using ATO tax rate for discounted capital gains.</t>
        </r>
      </text>
    </comment>
    <comment ref="D6" authorId="0" shapeId="0" xr:uid="{4C1F7AD3-4DFD-4BC2-9F34-CB683D68B2D6}">
      <text>
        <r>
          <rPr>
            <b/>
            <sz val="9"/>
            <color indexed="81"/>
            <rFont val="Tahoma"/>
            <family val="2"/>
          </rPr>
          <t>Chris Murphy:</t>
        </r>
        <r>
          <rPr>
            <sz val="9"/>
            <color indexed="81"/>
            <rFont val="Tahoma"/>
            <family val="2"/>
          </rPr>
          <t xml:space="preserve">
using ATO tax rate for discounted capital gains</t>
        </r>
      </text>
    </comment>
    <comment ref="D39" authorId="0" shapeId="0" xr:uid="{6DA1DD55-BDCB-43CA-B567-D1211125A18B}">
      <text>
        <r>
          <rPr>
            <b/>
            <sz val="9"/>
            <color indexed="81"/>
            <rFont val="Tahoma"/>
            <family val="2"/>
          </rPr>
          <t>Chris Murphy:</t>
        </r>
        <r>
          <rPr>
            <sz val="9"/>
            <color indexed="81"/>
            <rFont val="Tahoma"/>
            <family val="2"/>
          </rPr>
          <t xml:space="preserve">
using 2022-23 share</t>
        </r>
      </text>
    </comment>
  </commentList>
</comments>
</file>

<file path=xl/sharedStrings.xml><?xml version="1.0" encoding="utf-8"?>
<sst xmlns="http://schemas.openxmlformats.org/spreadsheetml/2006/main" count="28" uniqueCount="26">
  <si>
    <t>Land Tax</t>
  </si>
  <si>
    <t>Gains less losses</t>
  </si>
  <si>
    <t>2022-23</t>
  </si>
  <si>
    <t>total</t>
  </si>
  <si>
    <t>10-year annual average</t>
  </si>
  <si>
    <t>personal tax on net rent income</t>
  </si>
  <si>
    <t>state land tax on housing</t>
  </si>
  <si>
    <t>personal tax on housing capital gains</t>
  </si>
  <si>
    <t>10-year average</t>
  </si>
  <si>
    <t>Other Industries</t>
  </si>
  <si>
    <t>Actual rent share of total</t>
  </si>
  <si>
    <t>Real estate share of total</t>
  </si>
  <si>
    <t>Estmated tax on real estate capital gains: individuals</t>
  </si>
  <si>
    <t>Estimated tax on net rent</t>
  </si>
  <si>
    <t>estimated tax rate</t>
  </si>
  <si>
    <t>extra tax on rent</t>
  </si>
  <si>
    <t>total extra tax</t>
  </si>
  <si>
    <t>extra tax as a share of actual rent</t>
  </si>
  <si>
    <t>$ million</t>
  </si>
  <si>
    <t>Source</t>
  </si>
  <si>
    <t>ATO</t>
  </si>
  <si>
    <t>row 28</t>
  </si>
  <si>
    <t>calculation</t>
  </si>
  <si>
    <t>ABS</t>
  </si>
  <si>
    <t>from above</t>
  </si>
  <si>
    <t>Implied ATO 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</si>
</sst>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3" fontId="0" fillId="0" borderId="0" xfId="0" applyNumberFormat="1"/>
    <xf numFmtId="9" fontId="0" fillId="0" borderId="0" xfId="1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2" fillId="0" borderId="0" xfId="0" applyFont="1"/>
    <xf numFmtId="3" fontId="0" fillId="0" borderId="0" xfId="0" applyNumberFormat="1" applyAlignment="1">
      <alignment horizontal="right"/>
    </xf>
    <xf numFmtId="10" fontId="0" fillId="0" borderId="0" xfId="1" applyNumberFormat="1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y%20documents\models\dynamic_CGETAX\data\ATO\ts23individual01byyear.xlsx" TargetMode="External"/><Relationship Id="rId1" Type="http://schemas.openxmlformats.org/officeDocument/2006/relationships/externalLinkPath" Target="ATO/ts23individual01byyea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y%20documents\models\dynamic_CGETAX\data\ATO\ts23cgt01selecteditemsmultiyearbyentity.xlsx" TargetMode="External"/><Relationship Id="rId1" Type="http://schemas.openxmlformats.org/officeDocument/2006/relationships/externalLinkPath" Target="ATO/ts23cgt01selecteditemsmultiyearbyentity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y%20documents\models\dynamic_CGETAX\data\IO%20Tables\IO%202022-23\IO%2022-23%20data%20request.xlsx" TargetMode="External"/><Relationship Id="rId1" Type="http://schemas.openxmlformats.org/officeDocument/2006/relationships/externalLinkPath" Target="IO%20Tables/IO%202022-23/IO%2022-23%20data%20reques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y%20documents\models\dynamic_CGETAX\data\Other%20ABS\55060DO001_202223.xlsx" TargetMode="External"/><Relationship Id="rId1" Type="http://schemas.openxmlformats.org/officeDocument/2006/relationships/externalLinkPath" Target="Other%20ABS/55060DO001_2022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y%20documents\models\dynamic_CGETAX\data\Other%20ABS\5204042_Household_FCE.xlsx" TargetMode="External"/><Relationship Id="rId1" Type="http://schemas.openxmlformats.org/officeDocument/2006/relationships/externalLinkPath" Target="Other%20ABS/5204042_Household_F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Table 1A"/>
      <sheetName val="Table 1B"/>
    </sheetNames>
    <sheetDataSet>
      <sheetData sheetId="0"/>
      <sheetData sheetId="1">
        <row r="64">
          <cell r="A64" t="str">
            <v>Estimated tax on net capital gains</v>
          </cell>
          <cell r="AL64">
            <v>5057571529</v>
          </cell>
          <cell r="AM64">
            <v>6348736249</v>
          </cell>
          <cell r="AN64">
            <v>6859018825</v>
          </cell>
          <cell r="AO64">
            <v>7605273584</v>
          </cell>
          <cell r="AP64">
            <v>8880706623</v>
          </cell>
          <cell r="AQ64">
            <v>7571025036</v>
          </cell>
          <cell r="AR64">
            <v>7634527367</v>
          </cell>
          <cell r="AS64">
            <v>13007427237</v>
          </cell>
          <cell r="AT64">
            <v>18798287453</v>
          </cell>
          <cell r="AU64">
            <v>12229634530</v>
          </cell>
        </row>
        <row r="506">
          <cell r="A506" t="str">
            <v>Net capital gain</v>
          </cell>
          <cell r="AL506">
            <v>15343961120</v>
          </cell>
          <cell r="AM506">
            <v>18698468402</v>
          </cell>
          <cell r="AN506">
            <v>19454549056</v>
          </cell>
          <cell r="AO506">
            <v>21775476850</v>
          </cell>
          <cell r="AP506">
            <v>25509909782</v>
          </cell>
          <cell r="AQ506">
            <v>21767661363</v>
          </cell>
          <cell r="AR506">
            <v>22485890515</v>
          </cell>
          <cell r="AS506">
            <v>38689889610</v>
          </cell>
          <cell r="AT506">
            <v>54198870451</v>
          </cell>
          <cell r="AU506">
            <v>37759697803</v>
          </cell>
        </row>
        <row r="559">
          <cell r="A559" t="str">
            <v>Net rent2</v>
          </cell>
          <cell r="AL559">
            <v>-3971008618</v>
          </cell>
          <cell r="AM559">
            <v>-3856438253</v>
          </cell>
          <cell r="AN559">
            <v>-3747577715</v>
          </cell>
          <cell r="AO559">
            <v>-3385332582</v>
          </cell>
          <cell r="AP559">
            <v>-3811494754</v>
          </cell>
          <cell r="AQ559">
            <v>-3186059550</v>
          </cell>
          <cell r="AR559">
            <v>-124886161</v>
          </cell>
          <cell r="AS559">
            <v>3409057683</v>
          </cell>
          <cell r="AT559">
            <v>6199967607</v>
          </cell>
          <cell r="AU559">
            <v>1591700979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Table 1"/>
    </sheetNames>
    <sheetDataSet>
      <sheetData sheetId="0"/>
      <sheetData sheetId="1">
        <row r="4">
          <cell r="AG4" t="str">
            <v>Individuals</v>
          </cell>
        </row>
        <row r="7">
          <cell r="A7" t="str">
            <v>Current year capital gains</v>
          </cell>
        </row>
        <row r="17">
          <cell r="A17" t="str">
            <v>Real estate situated in Australia</v>
          </cell>
          <cell r="AG17">
            <v>32168444683</v>
          </cell>
          <cell r="AK17">
            <v>22667444562</v>
          </cell>
        </row>
        <row r="29">
          <cell r="A29" t="str">
            <v>Total current year capital gains</v>
          </cell>
          <cell r="AG29">
            <v>83995612340</v>
          </cell>
          <cell r="AK29">
            <v>60446137772</v>
          </cell>
        </row>
        <row r="31">
          <cell r="A31" t="str">
            <v>Current year capital losses</v>
          </cell>
        </row>
        <row r="41">
          <cell r="A41" t="str">
            <v>Real estate situated in Australia</v>
          </cell>
          <cell r="AG41">
            <v>1227969584</v>
          </cell>
          <cell r="AK41">
            <v>1429150711</v>
          </cell>
        </row>
        <row r="49">
          <cell r="A49" t="str">
            <v>Total current year capital losses</v>
          </cell>
          <cell r="AG49">
            <v>7800262292</v>
          </cell>
          <cell r="AK49">
            <v>6050769199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96">
          <cell r="B96" t="str">
            <v>Imputed rent for owner-occupiers</v>
          </cell>
          <cell r="D96">
            <v>0</v>
          </cell>
        </row>
        <row r="97">
          <cell r="B97" t="str">
            <v>Actual rent for housing</v>
          </cell>
          <cell r="D97">
            <v>5376</v>
          </cell>
        </row>
        <row r="118">
          <cell r="A118" t="str">
            <v>Total</v>
          </cell>
          <cell r="D118">
            <v>14734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Table_1"/>
      <sheetName val="Table_2"/>
      <sheetName val="Table_3"/>
      <sheetName val="Table_4"/>
      <sheetName val="Table_5"/>
      <sheetName val="Table_6"/>
      <sheetName val="Table_7"/>
      <sheetName val="Table_8"/>
      <sheetName val="Table_9"/>
      <sheetName val="Table_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B11">
            <v>6364</v>
          </cell>
          <cell r="C11">
            <v>6674</v>
          </cell>
          <cell r="D11">
            <v>7237</v>
          </cell>
          <cell r="E11">
            <v>8400</v>
          </cell>
          <cell r="F11">
            <v>9153</v>
          </cell>
          <cell r="G11">
            <v>10712</v>
          </cell>
          <cell r="H11">
            <v>10999</v>
          </cell>
          <cell r="I11">
            <v>11171</v>
          </cell>
          <cell r="J11">
            <v>12178</v>
          </cell>
          <cell r="K11">
            <v>14754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Data1"/>
      <sheetName val="Enquiries"/>
    </sheetNames>
    <sheetDataSet>
      <sheetData sheetId="0"/>
      <sheetData sheetId="1">
        <row r="1">
          <cell r="AJ1" t="str">
            <v>Actual rent for housing: Current prices ;</v>
          </cell>
        </row>
        <row r="65">
          <cell r="AJ65">
            <v>40130</v>
          </cell>
        </row>
        <row r="66">
          <cell r="AJ66">
            <v>42039</v>
          </cell>
        </row>
        <row r="67">
          <cell r="AJ67">
            <v>43527</v>
          </cell>
        </row>
        <row r="68">
          <cell r="AJ68">
            <v>44995</v>
          </cell>
        </row>
        <row r="69">
          <cell r="AJ69">
            <v>46901</v>
          </cell>
        </row>
        <row r="70">
          <cell r="AJ70">
            <v>48963</v>
          </cell>
        </row>
        <row r="71">
          <cell r="AJ71">
            <v>50329</v>
          </cell>
        </row>
        <row r="72">
          <cell r="AJ72">
            <v>51643</v>
          </cell>
        </row>
        <row r="73">
          <cell r="AJ73">
            <v>53497</v>
          </cell>
        </row>
        <row r="74">
          <cell r="AJ74">
            <v>57260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483A1-87DD-4D71-B637-06BB4F48C9E2}">
  <dimension ref="A2:C6"/>
  <sheetViews>
    <sheetView tabSelected="1" workbookViewId="0">
      <selection activeCell="D2" sqref="D2"/>
    </sheetView>
  </sheetViews>
  <sheetFormatPr defaultRowHeight="14.25" x14ac:dyDescent="0.45"/>
  <cols>
    <col min="1" max="1" width="40.59765625" customWidth="1"/>
    <col min="2" max="3" width="13.33203125" customWidth="1"/>
  </cols>
  <sheetData>
    <row r="2" spans="1:3" s="7" customFormat="1" ht="28.5" x14ac:dyDescent="0.45">
      <c r="A2" s="5"/>
      <c r="B2" s="6" t="s">
        <v>2</v>
      </c>
      <c r="C2" s="6" t="s">
        <v>4</v>
      </c>
    </row>
    <row r="3" spans="1:3" x14ac:dyDescent="0.45">
      <c r="A3" t="s">
        <v>5</v>
      </c>
      <c r="B3" s="15">
        <f>'data and calculations'!B7/1000</f>
        <v>0.51552110813415031</v>
      </c>
      <c r="C3" s="15">
        <f>'data and calculations'!D7/1000</f>
        <v>-0.3710148317277524</v>
      </c>
    </row>
    <row r="4" spans="1:3" x14ac:dyDescent="0.45">
      <c r="A4" t="s">
        <v>7</v>
      </c>
      <c r="B4" s="15">
        <f>'data and calculations'!B30/1000</f>
        <v>4.9660602964218246</v>
      </c>
      <c r="C4" s="15">
        <f>'data and calculations'!D30/1000</f>
        <v>3.6698604950630975</v>
      </c>
    </row>
    <row r="5" spans="1:3" x14ac:dyDescent="0.45">
      <c r="A5" t="s">
        <v>6</v>
      </c>
      <c r="B5" s="15">
        <f>'data and calculations'!B36/1000</f>
        <v>5.3760000000000003</v>
      </c>
      <c r="C5" s="15">
        <f>'data and calculations'!D36/1000</f>
        <v>3.5626672458259807</v>
      </c>
    </row>
    <row r="6" spans="1:3" x14ac:dyDescent="0.45">
      <c r="A6" s="4" t="s">
        <v>3</v>
      </c>
      <c r="B6" s="16">
        <f>SUM(B3:B5)</f>
        <v>10.857581404555976</v>
      </c>
      <c r="C6" s="16">
        <f>SUM(C3:C5)</f>
        <v>6.8615129091613252</v>
      </c>
    </row>
  </sheetData>
  <pageMargins left="0.7" right="0.7" top="0.75" bottom="0.75" header="0.3" footer="0.3"/>
  <pageSetup paperSize="9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8FF60-A8A3-4F92-8F00-9A9F4045E25C}">
  <dimension ref="A1:F5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4.25" x14ac:dyDescent="0.45"/>
  <cols>
    <col min="1" max="1" width="47.86328125" customWidth="1"/>
    <col min="2" max="2" width="9.796875" bestFit="1" customWidth="1"/>
  </cols>
  <sheetData>
    <row r="1" spans="1:6" s="8" customFormat="1" ht="28.5" x14ac:dyDescent="0.45">
      <c r="B1" s="9" t="s">
        <v>2</v>
      </c>
      <c r="C1" s="9"/>
      <c r="D1" s="9" t="s">
        <v>8</v>
      </c>
      <c r="F1" s="9" t="s">
        <v>19</v>
      </c>
    </row>
    <row r="2" spans="1:6" x14ac:dyDescent="0.45">
      <c r="B2" s="13" t="s">
        <v>18</v>
      </c>
      <c r="D2" s="13" t="str">
        <f>B2</f>
        <v>$ million</v>
      </c>
      <c r="E2" s="1"/>
    </row>
    <row r="3" spans="1:6" x14ac:dyDescent="0.45">
      <c r="A3" s="12" t="str">
        <f>table!A3</f>
        <v>personal tax on net rent income</v>
      </c>
      <c r="B3" s="1"/>
      <c r="E3" s="1"/>
    </row>
    <row r="4" spans="1:6" x14ac:dyDescent="0.45">
      <c r="B4" s="1"/>
      <c r="E4" s="1"/>
    </row>
    <row r="5" spans="1:6" x14ac:dyDescent="0.45">
      <c r="A5" t="str">
        <f>'[1]Table 1A'!$A$559</f>
        <v>Net rent2</v>
      </c>
      <c r="B5" s="1">
        <f>'[1]Table 1A'!$AU$559/1000000</f>
        <v>1591.700979</v>
      </c>
      <c r="D5" s="1">
        <f>AVERAGE('[1]Table 1A'!$AL$559:$AU$559)/1000000</f>
        <v>-1088.2071364000001</v>
      </c>
      <c r="F5" s="3" t="s">
        <v>20</v>
      </c>
    </row>
    <row r="6" spans="1:6" x14ac:dyDescent="0.45">
      <c r="A6" t="s">
        <v>14</v>
      </c>
      <c r="B6" s="14">
        <f>B28</f>
        <v>0.32388062515236432</v>
      </c>
      <c r="D6" s="14">
        <f>D28</f>
        <v>0.34094136981599044</v>
      </c>
      <c r="F6" s="3" t="s">
        <v>21</v>
      </c>
    </row>
    <row r="7" spans="1:6" x14ac:dyDescent="0.45">
      <c r="A7" t="s">
        <v>13</v>
      </c>
      <c r="B7" s="1">
        <f>B6*B5</f>
        <v>515.52110813415027</v>
      </c>
      <c r="D7" s="1">
        <f>D6*D5</f>
        <v>-371.01483172775238</v>
      </c>
      <c r="E7" s="1"/>
    </row>
    <row r="8" spans="1:6" x14ac:dyDescent="0.45">
      <c r="B8" s="1"/>
      <c r="E8" s="1"/>
    </row>
    <row r="9" spans="1:6" x14ac:dyDescent="0.45">
      <c r="A9" s="12" t="str">
        <f>table!A4</f>
        <v>personal tax on housing capital gains</v>
      </c>
      <c r="B9" s="1"/>
      <c r="E9" s="1"/>
    </row>
    <row r="11" spans="1:6" x14ac:dyDescent="0.45">
      <c r="A11" t="str">
        <f>'[2]Table 1'!$A$7&amp;": "&amp;'[2]Table 1'!$AG$4</f>
        <v>Current year capital gains: Individuals</v>
      </c>
    </row>
    <row r="12" spans="1:6" x14ac:dyDescent="0.45">
      <c r="A12" s="10" t="str">
        <f>'[2]Table 1'!$A$17</f>
        <v>Real estate situated in Australia</v>
      </c>
      <c r="B12" s="1">
        <f>'[2]Table 1'!$AG$17/1000000</f>
        <v>32168.444683000002</v>
      </c>
      <c r="D12" s="1">
        <f>'[2]Table 1'!$AK$17/1000000</f>
        <v>22667.444562000001</v>
      </c>
      <c r="F12" s="3" t="str">
        <f>F$5</f>
        <v>ATO</v>
      </c>
    </row>
    <row r="13" spans="1:6" x14ac:dyDescent="0.45">
      <c r="A13" s="10" t="str">
        <f>'[2]Table 1'!$A$29</f>
        <v>Total current year capital gains</v>
      </c>
      <c r="B13" s="1">
        <f>'[2]Table 1'!$AG$29/1000000</f>
        <v>83995.612340000007</v>
      </c>
      <c r="D13" s="1">
        <f>'[2]Table 1'!$AK$29/1000000</f>
        <v>60446.137772000002</v>
      </c>
      <c r="F13" s="3" t="str">
        <f>F$5</f>
        <v>ATO</v>
      </c>
    </row>
    <row r="15" spans="1:6" x14ac:dyDescent="0.45">
      <c r="A15" t="str">
        <f>'[2]Table 1'!$A$31&amp;": "&amp;'[2]Table 1'!$AG$4</f>
        <v>Current year capital losses: Individuals</v>
      </c>
    </row>
    <row r="16" spans="1:6" x14ac:dyDescent="0.45">
      <c r="A16" s="10" t="str">
        <f>'[2]Table 1'!$A$41</f>
        <v>Real estate situated in Australia</v>
      </c>
      <c r="B16" s="1">
        <f>'[2]Table 1'!$AG$41/1000000</f>
        <v>1227.9695839999999</v>
      </c>
      <c r="D16" s="1">
        <f>'[2]Table 1'!$AK$41/1000000</f>
        <v>1429.150711</v>
      </c>
      <c r="F16" s="3" t="str">
        <f t="shared" ref="F16:F17" si="0">F$5</f>
        <v>ATO</v>
      </c>
    </row>
    <row r="17" spans="1:6" x14ac:dyDescent="0.45">
      <c r="A17" s="10" t="str">
        <f>'[2]Table 1'!$A$49</f>
        <v>Total current year capital losses</v>
      </c>
      <c r="B17" s="1">
        <f>'[2]Table 1'!$AG$49/1000000</f>
        <v>7800.2622920000003</v>
      </c>
      <c r="D17" s="1">
        <f>'[2]Table 1'!$AK$49/1000000</f>
        <v>6050.7691990000003</v>
      </c>
      <c r="F17" s="3" t="str">
        <f t="shared" si="0"/>
        <v>ATO</v>
      </c>
    </row>
    <row r="19" spans="1:6" x14ac:dyDescent="0.45">
      <c r="A19" t="s">
        <v>1</v>
      </c>
    </row>
    <row r="20" spans="1:6" x14ac:dyDescent="0.45">
      <c r="A20" s="10" t="str">
        <f>A12</f>
        <v>Real estate situated in Australia</v>
      </c>
      <c r="B20" s="1">
        <f>B12-B16</f>
        <v>30940.475099000003</v>
      </c>
      <c r="D20" s="1">
        <f>D12-D16</f>
        <v>21238.293851000002</v>
      </c>
      <c r="F20" s="3" t="str">
        <f t="shared" ref="F20:F21" si="1">F$5</f>
        <v>ATO</v>
      </c>
    </row>
    <row r="21" spans="1:6" x14ac:dyDescent="0.45">
      <c r="A21" s="10" t="str">
        <f>A13</f>
        <v>Total current year capital gains</v>
      </c>
      <c r="B21" s="1">
        <f>B13-B17</f>
        <v>76195.350048000008</v>
      </c>
      <c r="D21" s="1">
        <f>D13-D17</f>
        <v>54395.368573</v>
      </c>
      <c r="F21" s="3" t="str">
        <f t="shared" si="1"/>
        <v>ATO</v>
      </c>
    </row>
    <row r="22" spans="1:6" x14ac:dyDescent="0.45">
      <c r="A22" s="10" t="s">
        <v>11</v>
      </c>
      <c r="B22" s="2">
        <f>B20/B21</f>
        <v>0.40606775977154441</v>
      </c>
      <c r="D22" s="2">
        <f>D20/D21</f>
        <v>0.39044305440264937</v>
      </c>
      <c r="F22" t="s">
        <v>22</v>
      </c>
    </row>
    <row r="23" spans="1:6" x14ac:dyDescent="0.45">
      <c r="A23" s="10"/>
      <c r="B23" s="2"/>
      <c r="D23" s="2"/>
    </row>
    <row r="24" spans="1:6" x14ac:dyDescent="0.45">
      <c r="A24" s="1" t="str">
        <f>'[1]Table 1A'!$A$506&amp;": individuals"</f>
        <v>Net capital gain: individuals</v>
      </c>
      <c r="B24" s="1">
        <f>'[1]Table 1A'!$AU$506/1000000</f>
        <v>37759.697803000003</v>
      </c>
      <c r="D24" s="1">
        <f>AVERAGE('[1]Table 1A'!$AL$506:$AU$506)/1000000</f>
        <v>27568.4374952</v>
      </c>
      <c r="F24" s="3" t="str">
        <f t="shared" ref="F24:F26" si="2">F$5</f>
        <v>ATO</v>
      </c>
    </row>
    <row r="25" spans="1:6" x14ac:dyDescent="0.45">
      <c r="A25" s="10"/>
      <c r="B25" s="2"/>
      <c r="D25" s="2"/>
    </row>
    <row r="26" spans="1:6" x14ac:dyDescent="0.45">
      <c r="A26" t="str">
        <f>'[1]Table 1A'!$A$64&amp;": "&amp;'[2]Table 1'!$AG$4</f>
        <v>Estimated tax on net capital gains: Individuals</v>
      </c>
      <c r="B26" s="1">
        <f>'[1]Table 1A'!$AU$64/1000000</f>
        <v>12229.634529999999</v>
      </c>
      <c r="D26" s="1">
        <f>AVERAGE('[1]Table 1A'!$AL$64:$AU$64)/1000000</f>
        <v>9399.2208432999996</v>
      </c>
      <c r="F26" s="3" t="str">
        <f t="shared" si="2"/>
        <v>ATO</v>
      </c>
    </row>
    <row r="27" spans="1:6" x14ac:dyDescent="0.45">
      <c r="B27" s="1"/>
      <c r="D27" s="1"/>
    </row>
    <row r="28" spans="1:6" x14ac:dyDescent="0.45">
      <c r="A28" t="s">
        <v>25</v>
      </c>
      <c r="B28" s="2">
        <f>B26/B24</f>
        <v>0.32388062515236432</v>
      </c>
      <c r="D28" s="2">
        <f>D26/D24</f>
        <v>0.34094136981599044</v>
      </c>
      <c r="F28" t="str">
        <f>F$22</f>
        <v>calculation</v>
      </c>
    </row>
    <row r="29" spans="1:6" x14ac:dyDescent="0.45">
      <c r="B29" s="1"/>
      <c r="D29" s="1"/>
    </row>
    <row r="30" spans="1:6" x14ac:dyDescent="0.45">
      <c r="A30" t="s">
        <v>12</v>
      </c>
      <c r="B30" s="1">
        <f>B22*B26</f>
        <v>4966.0602964218242</v>
      </c>
      <c r="D30" s="1">
        <f>D22*D26</f>
        <v>3669.8604950630975</v>
      </c>
      <c r="F30" t="str">
        <f>F$22</f>
        <v>calculation</v>
      </c>
    </row>
    <row r="31" spans="1:6" x14ac:dyDescent="0.45">
      <c r="B31" s="1"/>
      <c r="D31" s="1"/>
    </row>
    <row r="32" spans="1:6" x14ac:dyDescent="0.45">
      <c r="A32" s="12" t="str">
        <f>table!A5</f>
        <v>state land tax on housing</v>
      </c>
      <c r="B32" s="1"/>
      <c r="D32" s="1"/>
    </row>
    <row r="33" spans="1:6" x14ac:dyDescent="0.45">
      <c r="B33" s="1"/>
      <c r="D33" s="1"/>
    </row>
    <row r="34" spans="1:6" x14ac:dyDescent="0.45">
      <c r="A34" t="s">
        <v>0</v>
      </c>
      <c r="B34" s="1"/>
      <c r="C34" s="1"/>
      <c r="D34" s="1"/>
    </row>
    <row r="35" spans="1:6" x14ac:dyDescent="0.45">
      <c r="A35" s="10" t="str">
        <f>[3]Sheet1!$B$96</f>
        <v>Imputed rent for owner-occupiers</v>
      </c>
      <c r="B35" s="1">
        <f>[3]Sheet1!$D$96</f>
        <v>0</v>
      </c>
      <c r="C35" s="2"/>
      <c r="D35" s="1"/>
      <c r="F35" s="3" t="s">
        <v>23</v>
      </c>
    </row>
    <row r="36" spans="1:6" x14ac:dyDescent="0.45">
      <c r="A36" s="10" t="str">
        <f>[3]Sheet1!$B$97</f>
        <v>Actual rent for housing</v>
      </c>
      <c r="B36" s="1">
        <f>[3]Sheet1!$D$97</f>
        <v>5376</v>
      </c>
      <c r="C36" s="2"/>
      <c r="D36" s="1">
        <f>D39*D38</f>
        <v>3562.6672458259809</v>
      </c>
      <c r="F36" s="3" t="str">
        <f>F$35</f>
        <v>ABS</v>
      </c>
    </row>
    <row r="37" spans="1:6" x14ac:dyDescent="0.45">
      <c r="A37" s="10" t="s">
        <v>9</v>
      </c>
      <c r="B37" s="1">
        <f>B38-SUM(B35:B36)</f>
        <v>9358</v>
      </c>
      <c r="C37" s="2"/>
      <c r="D37" s="1"/>
      <c r="F37" t="str">
        <f>F$22</f>
        <v>calculation</v>
      </c>
    </row>
    <row r="38" spans="1:6" x14ac:dyDescent="0.45">
      <c r="A38" s="10" t="str">
        <f>[3]Sheet1!$A$118</f>
        <v>Total</v>
      </c>
      <c r="B38" s="1">
        <f>[3]Sheet1!$D$118</f>
        <v>14734</v>
      </c>
      <c r="C38" s="2"/>
      <c r="D38" s="1">
        <f>AVERAGE([4]Table_10!$B$11:$K$11)</f>
        <v>9764.2000000000007</v>
      </c>
      <c r="F38" s="3" t="str">
        <f>F$35</f>
        <v>ABS</v>
      </c>
    </row>
    <row r="39" spans="1:6" x14ac:dyDescent="0.45">
      <c r="A39" s="11" t="s">
        <v>10</v>
      </c>
      <c r="B39" s="2">
        <f>B36/B38</f>
        <v>0.36487036785665805</v>
      </c>
      <c r="C39" s="2"/>
      <c r="D39" s="2">
        <f>B39</f>
        <v>0.36487036785665805</v>
      </c>
      <c r="F39" t="str">
        <f>F$22</f>
        <v>calculation</v>
      </c>
    </row>
    <row r="40" spans="1:6" x14ac:dyDescent="0.45">
      <c r="B40" s="1"/>
      <c r="D40" s="1"/>
    </row>
    <row r="41" spans="1:6" x14ac:dyDescent="0.45">
      <c r="A41" s="12" t="s">
        <v>15</v>
      </c>
      <c r="B41" s="1"/>
      <c r="D41" s="1"/>
    </row>
    <row r="42" spans="1:6" x14ac:dyDescent="0.45">
      <c r="B42" s="1"/>
      <c r="D42" s="1"/>
    </row>
    <row r="43" spans="1:6" x14ac:dyDescent="0.45">
      <c r="A43" t="str">
        <f>A7</f>
        <v>Estimated tax on net rent</v>
      </c>
      <c r="B43" s="1">
        <f>B7</f>
        <v>515.52110813415027</v>
      </c>
      <c r="D43" s="1">
        <f>D7</f>
        <v>-371.01483172775238</v>
      </c>
      <c r="F43" t="s">
        <v>24</v>
      </c>
    </row>
    <row r="44" spans="1:6" x14ac:dyDescent="0.45">
      <c r="A44" t="str">
        <f>A30</f>
        <v>Estmated tax on real estate capital gains: individuals</v>
      </c>
      <c r="B44" s="1">
        <f>B30</f>
        <v>4966.0602964218242</v>
      </c>
      <c r="D44" s="1">
        <f>D30</f>
        <v>3669.8604950630975</v>
      </c>
      <c r="F44" t="str">
        <f>F$43</f>
        <v>from above</v>
      </c>
    </row>
    <row r="45" spans="1:6" x14ac:dyDescent="0.45">
      <c r="A45" t="str">
        <f>A36</f>
        <v>Actual rent for housing</v>
      </c>
      <c r="B45" s="1">
        <f>B36</f>
        <v>5376</v>
      </c>
      <c r="D45" s="1">
        <f>D36</f>
        <v>3562.6672458259809</v>
      </c>
      <c r="F45" t="str">
        <f>F$43</f>
        <v>from above</v>
      </c>
    </row>
    <row r="46" spans="1:6" x14ac:dyDescent="0.45">
      <c r="A46" t="s">
        <v>16</v>
      </c>
      <c r="B46" s="1">
        <f>B7+B30+B36</f>
        <v>10857.581404555975</v>
      </c>
      <c r="D46" s="1">
        <f>D7+D30+D36</f>
        <v>6861.5129091613262</v>
      </c>
      <c r="F46" t="str">
        <f>F$22</f>
        <v>calculation</v>
      </c>
    </row>
    <row r="47" spans="1:6" x14ac:dyDescent="0.45">
      <c r="B47" s="1"/>
      <c r="D47" s="1"/>
    </row>
    <row r="48" spans="1:6" x14ac:dyDescent="0.45">
      <c r="A48" t="str">
        <f>[5]Data1!$AJ$1</f>
        <v>Actual rent for housing: Current prices ;</v>
      </c>
      <c r="B48" s="1">
        <f>[5]Data1!$AJ$74</f>
        <v>57260</v>
      </c>
      <c r="D48" s="1">
        <f>AVERAGE([5]Data1!$AJ$65:$AJ$74)</f>
        <v>47928.4</v>
      </c>
      <c r="F48" s="3" t="s">
        <v>23</v>
      </c>
    </row>
    <row r="49" spans="1:6" x14ac:dyDescent="0.45">
      <c r="B49" s="1"/>
      <c r="D49" s="1"/>
    </row>
    <row r="50" spans="1:6" x14ac:dyDescent="0.45">
      <c r="A50" t="s">
        <v>17</v>
      </c>
      <c r="B50" s="2">
        <f>B46/B48</f>
        <v>0.18961895572050252</v>
      </c>
      <c r="D50" s="2">
        <f>D46/D48</f>
        <v>0.14316173519586145</v>
      </c>
      <c r="F50" t="str">
        <f>F$22</f>
        <v>calculation</v>
      </c>
    </row>
    <row r="51" spans="1:6" x14ac:dyDescent="0.45">
      <c r="B51" s="1"/>
      <c r="D51" s="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</vt:lpstr>
      <vt:lpstr>data and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Murphy</dc:creator>
  <cp:lastModifiedBy>Chris Murphy</cp:lastModifiedBy>
  <dcterms:created xsi:type="dcterms:W3CDTF">2026-05-03T11:11:51Z</dcterms:created>
  <dcterms:modified xsi:type="dcterms:W3CDTF">2026-05-06T10:52:55Z</dcterms:modified>
</cp:coreProperties>
</file>